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euil1" sheetId="1" r:id="rId1"/>
    <sheet name="Feuil2" sheetId="2" state="hidden" r:id="rId2"/>
    <sheet name="Feuil3" sheetId="3" state="hidden" r:id="rId3"/>
  </sheets>
  <calcPr calcId="145621"/>
</workbook>
</file>

<file path=xl/calcChain.xml><?xml version="1.0" encoding="utf-8"?>
<calcChain xmlns="http://schemas.openxmlformats.org/spreadsheetml/2006/main">
  <c r="E14" i="1" l="1"/>
  <c r="B15" i="1"/>
  <c r="B25" i="1"/>
  <c r="E22" i="1"/>
  <c r="B20" i="1"/>
  <c r="E19" i="1"/>
  <c r="E24" i="1" s="1"/>
  <c r="P11" i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9" i="1"/>
  <c r="P6" i="1"/>
  <c r="E11" i="1"/>
  <c r="E9" i="1"/>
  <c r="P10" i="1"/>
  <c r="P7" i="1"/>
  <c r="P8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E6" i="1" l="1"/>
  <c r="C7" i="1"/>
  <c r="E29" i="1"/>
  <c r="E27" i="1"/>
  <c r="E17" i="1" l="1"/>
  <c r="E4" i="1" l="1"/>
</calcChain>
</file>

<file path=xl/sharedStrings.xml><?xml version="1.0" encoding="utf-8"?>
<sst xmlns="http://schemas.openxmlformats.org/spreadsheetml/2006/main" count="62" uniqueCount="41">
  <si>
    <t>Licence</t>
  </si>
  <si>
    <t>Année de naissance</t>
  </si>
  <si>
    <t>M5</t>
  </si>
  <si>
    <t>M7</t>
  </si>
  <si>
    <t>M9</t>
  </si>
  <si>
    <t>M11</t>
  </si>
  <si>
    <t>M13</t>
  </si>
  <si>
    <t>M15</t>
  </si>
  <si>
    <t>M17</t>
  </si>
  <si>
    <t>M20</t>
  </si>
  <si>
    <t>&gt; 2001</t>
  </si>
  <si>
    <t>Senior et vétéran</t>
  </si>
  <si>
    <t>Catégorie</t>
  </si>
  <si>
    <t>Assurance</t>
  </si>
  <si>
    <t>Assurance +</t>
  </si>
  <si>
    <t>Passeport compétition</t>
  </si>
  <si>
    <t>(à partir de M15)</t>
  </si>
  <si>
    <t>OUI</t>
  </si>
  <si>
    <t>NON</t>
  </si>
  <si>
    <t>Cotisation</t>
  </si>
  <si>
    <t>Cours</t>
  </si>
  <si>
    <t>Compétiteurs</t>
  </si>
  <si>
    <t>Adultes loisir</t>
  </si>
  <si>
    <t>Artistique / ludique</t>
  </si>
  <si>
    <t>Solution riposte</t>
  </si>
  <si>
    <t>Remise COVID</t>
  </si>
  <si>
    <t>Remise famille</t>
  </si>
  <si>
    <t>Deux activités</t>
  </si>
  <si>
    <t>1 même famille</t>
  </si>
  <si>
    <t>2ème même famille</t>
  </si>
  <si>
    <t>3ème même famille</t>
  </si>
  <si>
    <t>Inscription indiv</t>
  </si>
  <si>
    <t>Remise Solution Riposte</t>
  </si>
  <si>
    <t>1ere année</t>
  </si>
  <si>
    <t>2ème année</t>
  </si>
  <si>
    <t>3 ans et +</t>
  </si>
  <si>
    <t>Simulation tarif à titre indicatif</t>
  </si>
  <si>
    <t>Confirmés M7 à M13</t>
  </si>
  <si>
    <t>Débutants M7 à M13</t>
  </si>
  <si>
    <t>2020/2021</t>
  </si>
  <si>
    <t>hors location de matériel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</si>
</sst>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</font>
    <font>
      <b/>
      <sz val="24"/>
      <color theme="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5" fillId="2" borderId="0" xfId="0" applyFont="1" applyFill="1"/>
    <xf numFmtId="0" fontId="4" fillId="0" borderId="0" xfId="0" applyFont="1"/>
    <xf numFmtId="0" fontId="1" fillId="0" borderId="0" xfId="0" applyFont="1"/>
    <xf numFmtId="0" fontId="0" fillId="3" borderId="0" xfId="0" applyFill="1"/>
    <xf numFmtId="0" fontId="0" fillId="0" borderId="0" xfId="0" applyAlignment="1">
      <alignment horizontal="right"/>
    </xf>
    <xf numFmtId="0" fontId="6" fillId="0" borderId="0" xfId="0" applyFont="1"/>
    <xf numFmtId="164" fontId="0" fillId="0" borderId="0" xfId="0" applyNumberFormat="1"/>
    <xf numFmtId="164" fontId="5" fillId="2" borderId="0" xfId="0" applyNumberFormat="1" applyFont="1" applyFill="1"/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right"/>
    </xf>
    <xf numFmtId="9" fontId="3" fillId="0" borderId="0" xfId="0" applyNumberFormat="1" applyFont="1"/>
    <xf numFmtId="0" fontId="8" fillId="0" borderId="0" xfId="1" applyFont="1" applyFill="1"/>
    <xf numFmtId="9" fontId="8" fillId="0" borderId="0" xfId="1" applyNumberFormat="1" applyFont="1" applyFill="1"/>
    <xf numFmtId="0" fontId="8" fillId="4" borderId="0" xfId="1" applyFont="1" applyFill="1"/>
    <xf numFmtId="9" fontId="8" fillId="4" borderId="0" xfId="1" applyNumberFormat="1" applyFont="1" applyFill="1" applyBorder="1"/>
    <xf numFmtId="0" fontId="9" fillId="0" borderId="0" xfId="0" applyFont="1" applyAlignment="1">
      <alignment horizontal="left" vertical="center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0" fillId="0" borderId="0" xfId="0" applyFont="1"/>
    <xf numFmtId="0" fontId="0" fillId="0" borderId="0" xfId="0" quotePrefix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720611</xdr:colOff>
      <xdr:row>1</xdr:row>
      <xdr:rowOff>9615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6200" y="38100"/>
          <a:ext cx="644411" cy="438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workbookViewId="0">
      <selection activeCell="B2" sqref="B2"/>
    </sheetView>
  </sheetViews>
  <sheetFormatPr baseColWidth="10" defaultRowHeight="15" x14ac:dyDescent="0.25"/>
  <cols>
    <col min="2" max="2" width="25" customWidth="1"/>
    <col min="3" max="3" width="18.85546875" customWidth="1"/>
    <col min="4" max="4" width="3.7109375" customWidth="1"/>
    <col min="5" max="5" width="15" customWidth="1"/>
    <col min="6" max="6" width="4.140625" customWidth="1"/>
  </cols>
  <sheetData>
    <row r="1" spans="1:19" ht="36.75" customHeight="1" x14ac:dyDescent="0.25">
      <c r="B1" s="17" t="s">
        <v>36</v>
      </c>
      <c r="L1" s="2"/>
      <c r="M1" s="2"/>
      <c r="N1" s="2"/>
      <c r="O1" s="2"/>
      <c r="P1" s="2"/>
      <c r="Q1" s="2"/>
      <c r="R1" s="2"/>
      <c r="S1" s="2"/>
    </row>
    <row r="2" spans="1:19" x14ac:dyDescent="0.25">
      <c r="A2" s="21" t="s">
        <v>39</v>
      </c>
      <c r="B2" t="s">
        <v>40</v>
      </c>
      <c r="L2" s="2"/>
      <c r="M2" s="2"/>
      <c r="N2" s="2"/>
      <c r="O2" s="2"/>
      <c r="P2" s="2"/>
      <c r="Q2" s="2"/>
      <c r="R2" s="2"/>
      <c r="S2" s="2"/>
    </row>
    <row r="3" spans="1:19" x14ac:dyDescent="0.25">
      <c r="L3" s="2"/>
      <c r="M3" s="2"/>
      <c r="N3" s="2"/>
      <c r="O3" s="2"/>
      <c r="P3" s="2"/>
      <c r="Q3" s="2"/>
      <c r="R3" s="2"/>
      <c r="S3" s="2"/>
    </row>
    <row r="4" spans="1:19" ht="23.25" x14ac:dyDescent="0.35">
      <c r="B4" s="1" t="s">
        <v>0</v>
      </c>
      <c r="C4" s="1"/>
      <c r="D4" s="1"/>
      <c r="E4" s="8">
        <f>SUM(E6:E14)</f>
        <v>66.3</v>
      </c>
      <c r="F4" s="1"/>
      <c r="L4" s="2"/>
      <c r="M4" s="2"/>
      <c r="N4" s="10"/>
      <c r="O4" s="10"/>
      <c r="P4" s="10"/>
      <c r="Q4" s="10"/>
      <c r="R4" s="10"/>
      <c r="S4" s="2"/>
    </row>
    <row r="5" spans="1:19" x14ac:dyDescent="0.25">
      <c r="L5" s="2"/>
      <c r="M5" s="2"/>
      <c r="N5" s="10"/>
      <c r="O5" s="10"/>
      <c r="P5" s="10"/>
      <c r="Q5" s="10"/>
      <c r="R5" s="10"/>
      <c r="S5" s="2"/>
    </row>
    <row r="6" spans="1:19" x14ac:dyDescent="0.25">
      <c r="B6" s="3" t="s">
        <v>1</v>
      </c>
      <c r="C6" s="18" t="s">
        <v>10</v>
      </c>
      <c r="E6" s="7">
        <f>VLOOKUP(C6,N6:P22,3,0)</f>
        <v>66.099999999999994</v>
      </c>
      <c r="L6" s="2"/>
      <c r="M6" s="2"/>
      <c r="N6" s="10">
        <v>2016</v>
      </c>
      <c r="O6" s="10" t="s">
        <v>2</v>
      </c>
      <c r="P6" s="10">
        <f>26.3+7</f>
        <v>33.299999999999997</v>
      </c>
      <c r="Q6" s="10"/>
      <c r="R6" s="10"/>
      <c r="S6" s="2"/>
    </row>
    <row r="7" spans="1:19" x14ac:dyDescent="0.25">
      <c r="B7" s="3" t="s">
        <v>12</v>
      </c>
      <c r="C7" s="5" t="str">
        <f>VLOOKUP(C6,N6:O22,2,0)</f>
        <v>Senior et vétéran</v>
      </c>
      <c r="L7" s="2"/>
      <c r="M7" s="2"/>
      <c r="N7" s="10">
        <f>N6-1</f>
        <v>2015</v>
      </c>
      <c r="O7" s="10" t="s">
        <v>3</v>
      </c>
      <c r="P7" s="10">
        <f>P6</f>
        <v>33.299999999999997</v>
      </c>
      <c r="Q7" s="10" t="s">
        <v>13</v>
      </c>
      <c r="R7" s="10">
        <v>0.2</v>
      </c>
      <c r="S7" s="2"/>
    </row>
    <row r="8" spans="1:19" x14ac:dyDescent="0.25">
      <c r="L8" s="2"/>
      <c r="M8" s="2"/>
      <c r="N8" s="10">
        <f t="shared" ref="N8:N21" si="0">N7-1</f>
        <v>2014</v>
      </c>
      <c r="O8" s="10" t="s">
        <v>3</v>
      </c>
      <c r="P8" s="10">
        <f>P7</f>
        <v>33.299999999999997</v>
      </c>
      <c r="Q8" s="10" t="s">
        <v>14</v>
      </c>
      <c r="R8" s="10">
        <v>1.7</v>
      </c>
      <c r="S8" s="2"/>
    </row>
    <row r="9" spans="1:19" x14ac:dyDescent="0.25">
      <c r="B9" s="3" t="s">
        <v>13</v>
      </c>
      <c r="C9" s="18" t="s">
        <v>13</v>
      </c>
      <c r="E9" s="7">
        <f>VLOOKUP(C9,Q6:R8,2,0)</f>
        <v>0.2</v>
      </c>
      <c r="L9" s="2"/>
      <c r="M9" s="2"/>
      <c r="N9" s="10">
        <f t="shared" si="0"/>
        <v>2013</v>
      </c>
      <c r="O9" s="10" t="s">
        <v>4</v>
      </c>
      <c r="P9" s="10">
        <f>44.8+7</f>
        <v>51.8</v>
      </c>
      <c r="Q9" s="10"/>
      <c r="R9" s="10"/>
      <c r="S9" s="2"/>
    </row>
    <row r="10" spans="1:19" x14ac:dyDescent="0.25">
      <c r="L10" s="2"/>
      <c r="M10" s="2"/>
      <c r="N10" s="10">
        <f t="shared" si="0"/>
        <v>2012</v>
      </c>
      <c r="O10" s="10" t="s">
        <v>4</v>
      </c>
      <c r="P10" s="10">
        <f>P9</f>
        <v>51.8</v>
      </c>
      <c r="Q10" s="10"/>
      <c r="R10" s="10"/>
      <c r="S10" s="2"/>
    </row>
    <row r="11" spans="1:19" x14ac:dyDescent="0.25">
      <c r="B11" s="3" t="s">
        <v>15</v>
      </c>
      <c r="C11" s="18" t="s">
        <v>18</v>
      </c>
      <c r="E11" s="7">
        <f>VLOOKUP(C11,Q11:R12,2,0)</f>
        <v>0</v>
      </c>
      <c r="L11" s="2"/>
      <c r="M11" s="2"/>
      <c r="N11" s="10">
        <f t="shared" si="0"/>
        <v>2011</v>
      </c>
      <c r="O11" s="10" t="s">
        <v>5</v>
      </c>
      <c r="P11" s="10">
        <f>59.1+7</f>
        <v>66.099999999999994</v>
      </c>
      <c r="Q11" s="10" t="s">
        <v>17</v>
      </c>
      <c r="R11" s="10">
        <v>6</v>
      </c>
      <c r="S11" s="2"/>
    </row>
    <row r="12" spans="1:19" x14ac:dyDescent="0.25">
      <c r="B12" s="6" t="s">
        <v>16</v>
      </c>
      <c r="L12" s="2"/>
      <c r="M12" s="2"/>
      <c r="N12" s="10">
        <f t="shared" si="0"/>
        <v>2010</v>
      </c>
      <c r="O12" s="10" t="s">
        <v>5</v>
      </c>
      <c r="P12" s="10">
        <f>P11</f>
        <v>66.099999999999994</v>
      </c>
      <c r="Q12" s="10" t="s">
        <v>18</v>
      </c>
      <c r="R12" s="10">
        <v>0</v>
      </c>
      <c r="S12" s="2"/>
    </row>
    <row r="13" spans="1:19" x14ac:dyDescent="0.25">
      <c r="B13" s="6"/>
      <c r="L13" s="2"/>
      <c r="M13" s="2"/>
      <c r="N13" s="10">
        <f t="shared" si="0"/>
        <v>2009</v>
      </c>
      <c r="O13" s="10" t="s">
        <v>6</v>
      </c>
      <c r="P13" s="10">
        <f t="shared" ref="P13:P22" si="1">P12</f>
        <v>66.099999999999994</v>
      </c>
      <c r="Q13" s="10"/>
      <c r="R13" s="10"/>
      <c r="S13" s="2"/>
    </row>
    <row r="14" spans="1:19" x14ac:dyDescent="0.25">
      <c r="B14" s="3" t="s">
        <v>32</v>
      </c>
      <c r="C14" s="18" t="s">
        <v>18</v>
      </c>
      <c r="E14" s="7">
        <f>IF(C14="OUI",-100%,0)*(E6+E9)</f>
        <v>0</v>
      </c>
      <c r="L14" s="2"/>
      <c r="M14" s="2"/>
      <c r="N14" s="10">
        <f t="shared" si="0"/>
        <v>2008</v>
      </c>
      <c r="O14" s="10" t="s">
        <v>6</v>
      </c>
      <c r="P14" s="10">
        <f t="shared" si="1"/>
        <v>66.099999999999994</v>
      </c>
      <c r="Q14" s="10"/>
      <c r="R14" s="10"/>
      <c r="S14" s="2"/>
    </row>
    <row r="15" spans="1:19" x14ac:dyDescent="0.25">
      <c r="B15" s="20" t="str">
        <f>IF(C14="OUI", "uniquement pour la 1ere année","")</f>
        <v/>
      </c>
      <c r="L15" s="2"/>
      <c r="M15" s="2"/>
      <c r="N15" s="10">
        <f t="shared" si="0"/>
        <v>2007</v>
      </c>
      <c r="O15" s="10" t="s">
        <v>7</v>
      </c>
      <c r="P15" s="10">
        <f t="shared" si="1"/>
        <v>66.099999999999994</v>
      </c>
      <c r="Q15" s="10"/>
      <c r="R15" s="10"/>
      <c r="S15" s="2"/>
    </row>
    <row r="16" spans="1:19" x14ac:dyDescent="0.25">
      <c r="L16" s="2"/>
      <c r="M16" s="2"/>
      <c r="N16" s="10">
        <f t="shared" si="0"/>
        <v>2006</v>
      </c>
      <c r="O16" s="10" t="s">
        <v>7</v>
      </c>
      <c r="P16" s="10">
        <f t="shared" si="1"/>
        <v>66.099999999999994</v>
      </c>
      <c r="Q16" s="10"/>
      <c r="R16" s="10"/>
      <c r="S16" s="2"/>
    </row>
    <row r="17" spans="2:19" ht="23.25" x14ac:dyDescent="0.35">
      <c r="B17" s="1" t="s">
        <v>19</v>
      </c>
      <c r="C17" s="1"/>
      <c r="D17" s="1"/>
      <c r="E17" s="8">
        <f>MAX(SUM(E19:E27)+IF(C19="Solution riposte",E29,0),0)</f>
        <v>190</v>
      </c>
      <c r="F17" s="1"/>
      <c r="L17" s="2"/>
      <c r="M17" s="2"/>
      <c r="N17" s="10">
        <f t="shared" si="0"/>
        <v>2005</v>
      </c>
      <c r="O17" s="10" t="s">
        <v>8</v>
      </c>
      <c r="P17" s="10">
        <f t="shared" si="1"/>
        <v>66.099999999999994</v>
      </c>
      <c r="Q17" s="10"/>
      <c r="R17" s="10"/>
      <c r="S17" s="2"/>
    </row>
    <row r="18" spans="2:19" x14ac:dyDescent="0.25">
      <c r="L18" s="2"/>
      <c r="M18" s="2"/>
      <c r="N18" s="10">
        <f t="shared" si="0"/>
        <v>2004</v>
      </c>
      <c r="O18" s="10" t="s">
        <v>8</v>
      </c>
      <c r="P18" s="10">
        <f t="shared" si="1"/>
        <v>66.099999999999994</v>
      </c>
      <c r="Q18" s="10"/>
      <c r="R18" s="10"/>
      <c r="S18" s="2"/>
    </row>
    <row r="19" spans="2:19" x14ac:dyDescent="0.25">
      <c r="B19" s="3" t="s">
        <v>20</v>
      </c>
      <c r="C19" s="19" t="s">
        <v>22</v>
      </c>
      <c r="E19" s="7">
        <f>VLOOKUP(C19,O25:P30,2,0)</f>
        <v>190</v>
      </c>
      <c r="L19" s="2"/>
      <c r="M19" s="2"/>
      <c r="N19" s="10">
        <f t="shared" si="0"/>
        <v>2003</v>
      </c>
      <c r="O19" s="10" t="s">
        <v>9</v>
      </c>
      <c r="P19" s="10">
        <f t="shared" si="1"/>
        <v>66.099999999999994</v>
      </c>
      <c r="Q19" s="10"/>
      <c r="R19" s="10"/>
      <c r="S19" s="2"/>
    </row>
    <row r="20" spans="2:19" x14ac:dyDescent="0.25">
      <c r="B20" s="9" t="str">
        <f>IF(C19="Débutants","uniquement la première année jusqu'à M13","")</f>
        <v/>
      </c>
      <c r="L20" s="2"/>
      <c r="M20" s="2"/>
      <c r="N20" s="10">
        <f t="shared" si="0"/>
        <v>2002</v>
      </c>
      <c r="O20" s="10" t="s">
        <v>9</v>
      </c>
      <c r="P20" s="10">
        <f t="shared" si="1"/>
        <v>66.099999999999994</v>
      </c>
      <c r="Q20" s="10"/>
      <c r="R20" s="10"/>
      <c r="S20" s="2"/>
    </row>
    <row r="21" spans="2:19" x14ac:dyDescent="0.25">
      <c r="L21" s="2"/>
      <c r="M21" s="2"/>
      <c r="N21" s="10">
        <f t="shared" si="0"/>
        <v>2001</v>
      </c>
      <c r="O21" s="10" t="s">
        <v>9</v>
      </c>
      <c r="P21" s="10">
        <f t="shared" si="1"/>
        <v>66.099999999999994</v>
      </c>
      <c r="Q21" s="10"/>
      <c r="R21" s="10"/>
      <c r="S21" s="2"/>
    </row>
    <row r="22" spans="2:19" x14ac:dyDescent="0.25">
      <c r="B22" s="3" t="s">
        <v>27</v>
      </c>
      <c r="C22" s="19" t="s">
        <v>18</v>
      </c>
      <c r="E22" s="7">
        <f>VLOOKUP(C22,O32:P33,2,0)</f>
        <v>0</v>
      </c>
      <c r="L22" s="2"/>
      <c r="M22" s="2"/>
      <c r="N22" s="11" t="s">
        <v>10</v>
      </c>
      <c r="O22" s="10" t="s">
        <v>11</v>
      </c>
      <c r="P22" s="10">
        <f t="shared" si="1"/>
        <v>66.099999999999994</v>
      </c>
      <c r="Q22" s="10"/>
      <c r="R22" s="10"/>
      <c r="S22" s="2"/>
    </row>
    <row r="23" spans="2:19" x14ac:dyDescent="0.25">
      <c r="L23" s="2"/>
      <c r="M23" s="2"/>
      <c r="N23" s="10"/>
      <c r="O23" s="10"/>
      <c r="P23" s="10"/>
      <c r="Q23" s="10"/>
      <c r="R23" s="10"/>
      <c r="S23" s="2"/>
    </row>
    <row r="24" spans="2:19" x14ac:dyDescent="0.25">
      <c r="B24" s="3" t="s">
        <v>25</v>
      </c>
      <c r="C24" s="19" t="s">
        <v>18</v>
      </c>
      <c r="E24" s="7">
        <f>-VLOOKUP(C24,O32:Q33,3,0)*E19</f>
        <v>0</v>
      </c>
      <c r="L24" s="2"/>
      <c r="M24" s="2"/>
      <c r="N24" s="10"/>
      <c r="O24" s="10"/>
      <c r="P24" s="10"/>
      <c r="Q24" s="10"/>
      <c r="R24" s="10"/>
      <c r="S24" s="2"/>
    </row>
    <row r="25" spans="2:19" x14ac:dyDescent="0.25">
      <c r="B25" s="9" t="str">
        <f>IF(C24="OUI","Uniquement pour les adhérents de la saison 2019/2020","")</f>
        <v/>
      </c>
      <c r="L25" s="2"/>
      <c r="M25" s="2"/>
      <c r="N25" s="10"/>
      <c r="O25" s="10" t="s">
        <v>38</v>
      </c>
      <c r="P25" s="10">
        <v>150</v>
      </c>
      <c r="Q25" s="10"/>
      <c r="R25" s="10"/>
      <c r="S25" s="2"/>
    </row>
    <row r="26" spans="2:19" x14ac:dyDescent="0.25">
      <c r="L26" s="2"/>
      <c r="M26" s="2"/>
      <c r="N26" s="10"/>
      <c r="O26" s="10" t="s">
        <v>37</v>
      </c>
      <c r="P26" s="10">
        <v>170</v>
      </c>
      <c r="Q26" s="10"/>
      <c r="R26" s="10"/>
      <c r="S26" s="2"/>
    </row>
    <row r="27" spans="2:19" x14ac:dyDescent="0.25">
      <c r="B27" s="3" t="s">
        <v>26</v>
      </c>
      <c r="C27" s="19" t="s">
        <v>31</v>
      </c>
      <c r="E27" s="7">
        <f>VLOOKUP(C27,O35:P38,2,0)*E19</f>
        <v>0</v>
      </c>
      <c r="L27" s="2"/>
      <c r="M27" s="2"/>
      <c r="N27" s="10"/>
      <c r="O27" s="10" t="s">
        <v>21</v>
      </c>
      <c r="P27" s="10">
        <v>190</v>
      </c>
      <c r="Q27" s="10"/>
      <c r="R27" s="10"/>
      <c r="S27" s="2"/>
    </row>
    <row r="28" spans="2:19" x14ac:dyDescent="0.25">
      <c r="L28" s="2"/>
      <c r="M28" s="2"/>
      <c r="N28" s="10"/>
      <c r="O28" s="10" t="s">
        <v>22</v>
      </c>
      <c r="P28" s="10">
        <v>190</v>
      </c>
      <c r="Q28" s="10"/>
      <c r="R28" s="10"/>
      <c r="S28" s="2"/>
    </row>
    <row r="29" spans="2:19" x14ac:dyDescent="0.25">
      <c r="B29" s="3" t="s">
        <v>32</v>
      </c>
      <c r="C29" s="4" t="s">
        <v>33</v>
      </c>
      <c r="E29" s="7">
        <f>VLOOKUP(C29,O40:P42,2,0)*E19</f>
        <v>-190</v>
      </c>
      <c r="L29" s="2"/>
      <c r="M29" s="2"/>
      <c r="N29" s="10"/>
      <c r="O29" s="10" t="s">
        <v>23</v>
      </c>
      <c r="P29" s="10">
        <v>105</v>
      </c>
      <c r="Q29" s="10"/>
      <c r="R29" s="10"/>
      <c r="S29" s="2"/>
    </row>
    <row r="30" spans="2:19" x14ac:dyDescent="0.25">
      <c r="L30" s="2"/>
      <c r="M30" s="2"/>
      <c r="N30" s="10"/>
      <c r="O30" s="10" t="s">
        <v>24</v>
      </c>
      <c r="P30" s="10">
        <v>100</v>
      </c>
      <c r="Q30" s="10"/>
      <c r="R30" s="10"/>
      <c r="S30" s="2"/>
    </row>
    <row r="31" spans="2:19" x14ac:dyDescent="0.25">
      <c r="L31" s="2"/>
      <c r="M31" s="2"/>
      <c r="N31" s="10"/>
      <c r="O31" s="10"/>
      <c r="P31" s="10"/>
      <c r="Q31" s="10"/>
      <c r="R31" s="10"/>
      <c r="S31" s="2"/>
    </row>
    <row r="32" spans="2:19" x14ac:dyDescent="0.25">
      <c r="L32" s="2"/>
      <c r="M32" s="2"/>
      <c r="N32" s="10"/>
      <c r="O32" s="10" t="s">
        <v>17</v>
      </c>
      <c r="P32" s="10">
        <v>50</v>
      </c>
      <c r="Q32" s="12">
        <v>0.1</v>
      </c>
      <c r="R32" s="10"/>
      <c r="S32" s="2"/>
    </row>
    <row r="33" spans="12:19" x14ac:dyDescent="0.25">
      <c r="L33" s="2"/>
      <c r="M33" s="2"/>
      <c r="N33" s="10"/>
      <c r="O33" s="10" t="s">
        <v>18</v>
      </c>
      <c r="P33" s="10">
        <v>0</v>
      </c>
      <c r="Q33" s="10">
        <v>0</v>
      </c>
      <c r="R33" s="10"/>
      <c r="S33" s="2"/>
    </row>
    <row r="34" spans="12:19" x14ac:dyDescent="0.25">
      <c r="L34" s="2"/>
      <c r="M34" s="2"/>
      <c r="N34" s="10"/>
      <c r="O34" s="10"/>
      <c r="P34" s="10"/>
      <c r="Q34" s="10"/>
      <c r="R34" s="10"/>
      <c r="S34" s="2"/>
    </row>
    <row r="35" spans="12:19" x14ac:dyDescent="0.25">
      <c r="L35" s="2"/>
      <c r="M35" s="2"/>
      <c r="N35" s="10"/>
      <c r="O35" s="10" t="s">
        <v>31</v>
      </c>
      <c r="P35" s="10">
        <v>0</v>
      </c>
      <c r="Q35" s="10"/>
      <c r="R35" s="10"/>
      <c r="S35" s="2"/>
    </row>
    <row r="36" spans="12:19" x14ac:dyDescent="0.25">
      <c r="L36" s="2"/>
      <c r="M36" s="2"/>
      <c r="N36" s="10"/>
      <c r="O36" s="13" t="s">
        <v>28</v>
      </c>
      <c r="P36" s="13">
        <v>0</v>
      </c>
      <c r="Q36" s="10"/>
      <c r="R36" s="10"/>
      <c r="S36" s="2"/>
    </row>
    <row r="37" spans="12:19" x14ac:dyDescent="0.25">
      <c r="L37" s="2"/>
      <c r="M37" s="2"/>
      <c r="N37" s="10"/>
      <c r="O37" s="13" t="s">
        <v>29</v>
      </c>
      <c r="P37" s="14">
        <v>-0.3</v>
      </c>
      <c r="Q37" s="10"/>
      <c r="R37" s="10"/>
      <c r="S37" s="2"/>
    </row>
    <row r="38" spans="12:19" x14ac:dyDescent="0.25">
      <c r="L38" s="2"/>
      <c r="M38" s="2"/>
      <c r="N38" s="10"/>
      <c r="O38" s="15" t="s">
        <v>30</v>
      </c>
      <c r="P38" s="16">
        <v>-0.4</v>
      </c>
      <c r="Q38" s="10"/>
      <c r="R38" s="10"/>
      <c r="S38" s="2"/>
    </row>
    <row r="39" spans="12:19" x14ac:dyDescent="0.25">
      <c r="L39" s="2"/>
      <c r="M39" s="2"/>
      <c r="N39" s="10"/>
      <c r="O39" s="10"/>
      <c r="P39" s="10"/>
      <c r="Q39" s="10"/>
      <c r="R39" s="10"/>
      <c r="S39" s="2"/>
    </row>
    <row r="40" spans="12:19" x14ac:dyDescent="0.25">
      <c r="L40" s="2"/>
      <c r="M40" s="2"/>
      <c r="N40" s="10"/>
      <c r="O40" s="10" t="s">
        <v>33</v>
      </c>
      <c r="P40" s="12">
        <v>-1</v>
      </c>
      <c r="Q40" s="10"/>
      <c r="R40" s="10"/>
      <c r="S40" s="2"/>
    </row>
    <row r="41" spans="12:19" x14ac:dyDescent="0.25">
      <c r="L41" s="2"/>
      <c r="M41" s="2"/>
      <c r="N41" s="10"/>
      <c r="O41" s="10" t="s">
        <v>34</v>
      </c>
      <c r="P41" s="12">
        <v>-0.5</v>
      </c>
      <c r="Q41" s="10"/>
      <c r="R41" s="10"/>
      <c r="S41" s="2"/>
    </row>
    <row r="42" spans="12:19" x14ac:dyDescent="0.25">
      <c r="L42" s="2"/>
      <c r="M42" s="2"/>
      <c r="N42" s="10"/>
      <c r="O42" s="10" t="s">
        <v>35</v>
      </c>
      <c r="P42" s="10">
        <v>0</v>
      </c>
      <c r="Q42" s="10"/>
      <c r="R42" s="10"/>
      <c r="S42" s="2"/>
    </row>
    <row r="43" spans="12:19" x14ac:dyDescent="0.25">
      <c r="L43" s="2"/>
      <c r="M43" s="2"/>
      <c r="N43" s="10"/>
      <c r="O43" s="10"/>
      <c r="P43" s="10"/>
      <c r="Q43" s="10"/>
      <c r="R43" s="10"/>
      <c r="S43" s="2"/>
    </row>
  </sheetData>
  <sheetProtection sheet="1" objects="1" scenarios="1"/>
  <conditionalFormatting sqref="B29:E29">
    <cfRule type="expression" dxfId="1" priority="2">
      <formula>$C$19&lt;&gt;"Solution riposte"</formula>
    </cfRule>
  </conditionalFormatting>
  <conditionalFormatting sqref="B14">
    <cfRule type="expression" dxfId="0" priority="1">
      <formula>$C$19&lt;&gt;"Solution riposte"</formula>
    </cfRule>
  </conditionalFormatting>
  <dataValidations count="7">
    <dataValidation type="list" allowBlank="1" showInputMessage="1" showErrorMessage="1" sqref="C6">
      <formula1>$N$6:$N$22</formula1>
    </dataValidation>
    <dataValidation type="list" allowBlank="1" showInputMessage="1" showErrorMessage="1" sqref="C9">
      <formula1>$Q$7:$Q$8</formula1>
    </dataValidation>
    <dataValidation type="list" allowBlank="1" showInputMessage="1" showErrorMessage="1" sqref="C11 C14">
      <formula1>$Q$11:$Q$12</formula1>
    </dataValidation>
    <dataValidation type="list" allowBlank="1" showInputMessage="1" showErrorMessage="1" sqref="C19">
      <formula1>$O$25:$O$30</formula1>
    </dataValidation>
    <dataValidation type="list" allowBlank="1" showInputMessage="1" showErrorMessage="1" sqref="C22 C24">
      <formula1>$O$32:$O$33</formula1>
    </dataValidation>
    <dataValidation type="list" allowBlank="1" showInputMessage="1" showErrorMessage="1" sqref="C27">
      <formula1>$O$35:$O$38</formula1>
    </dataValidation>
    <dataValidation type="list" allowBlank="1" showInputMessage="1" showErrorMessage="1" sqref="C29">
      <formula1>$O$40:$O$42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STERDYNIAK PAULINE (CPAM CHARENTE)</dc:creator>
  <cp:lastModifiedBy>STERDYNIAK PAULINE (CPAM CHARENTE)</cp:lastModifiedBy>
  <dcterms:created xsi:type="dcterms:W3CDTF">2020-08-13T07:19:49Z</dcterms:created>
  <dcterms:modified xsi:type="dcterms:W3CDTF">2020-08-13T08:43:00Z</dcterms:modified>
</cp:coreProperties>
</file>